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TART" sheetId="1" r:id="rId5"/>
    <sheet state="visible" name="KALKULATOR PACZKI" sheetId="2" r:id="rId6"/>
    <sheet state="visible" name="KALKULATOR PALETY" sheetId="3" r:id="rId7"/>
    <sheet state="visible" name="CENNIK PACZKI" sheetId="4" r:id="rId8"/>
    <sheet state="visible" name="CENNIK PALETY" sheetId="5" r:id="rId9"/>
    <sheet state="visible" name="ZASADY" sheetId="6" r:id="rId10"/>
  </sheets>
  <definedNames/>
  <calcPr/>
</workbook>
</file>

<file path=xl/sharedStrings.xml><?xml version="1.0" encoding="utf-8"?>
<sst xmlns="http://schemas.openxmlformats.org/spreadsheetml/2006/main" count="131" uniqueCount="104">
  <si>
    <t>KALKULATOR PACZKI / AGD</t>
  </si>
  <si>
    <t>KALKULATOR PALETY</t>
  </si>
  <si>
    <t>Kalkulator Allegro XL - na podstawie regulaminu i jego załączników z dnia 30.09.2026 roku</t>
  </si>
  <si>
    <t>Cennik paczki Heavy &amp; Bulky — kwoty brutto</t>
  </si>
  <si>
    <t>Wpisz dane po zapakowaniu. Kalkulator sumuje wagę i objętość wszystkich jednostek jednej przesyłki.</t>
  </si>
  <si>
    <t>Standard = baza 119,99 zł brutto + regulaminowa dopłata gabarytowa. Smart! = wewnętrzna stawka rozliczeniowa, nie wynikająca z tego dokumentu regulaminowego.</t>
  </si>
  <si>
    <t>Wersja dla Partnerów | Allegro XL SUUS Logistics</t>
  </si>
  <si>
    <t>Typ przesyłki</t>
  </si>
  <si>
    <t>poza Smart! brutto</t>
  </si>
  <si>
    <t>Wynik jest stawką dla jednej jednostki paletowej. Przy więcej niż jednej palecie potwierdź sposób rozliczenia całego zlecenia.</t>
  </si>
  <si>
    <t>Jak używać pliku</t>
  </si>
  <si>
    <t>Typ palety</t>
  </si>
  <si>
    <t>Smart! brutto</t>
  </si>
  <si>
    <t>1.</t>
  </si>
  <si>
    <t>Podatna na przeładunek mechaniczny</t>
  </si>
  <si>
    <t>Maks. objętość (m³)</t>
  </si>
  <si>
    <t>IP XL (paleta przemysłowa)</t>
  </si>
  <si>
    <r>
      <rPr>
        <rFont val="Carlito"/>
        <color theme="1"/>
        <sz val="11.0"/>
      </rPr>
      <t xml:space="preserve">W celu wyliczenia kosztów przesyłki luzem / AGD przejdź do zakładki </t>
    </r>
    <r>
      <rPr>
        <rFont val="Carlito"/>
        <b/>
        <color theme="1"/>
        <sz val="11.0"/>
      </rPr>
      <t>KALKULATOR PACZKI</t>
    </r>
    <r>
      <rPr>
        <rFont val="Carlito"/>
        <color theme="1"/>
        <sz val="11.0"/>
      </rPr>
      <t>.</t>
    </r>
  </si>
  <si>
    <t>Sposób rozliczenia</t>
  </si>
  <si>
    <t>poza Smart!</t>
  </si>
  <si>
    <t>Limit AGD użyty w kalkulatorze</t>
  </si>
  <si>
    <t>215 cm wysokości / 168 kg na jednostkę</t>
  </si>
  <si>
    <t>2.</t>
  </si>
  <si>
    <t>Maksymalne wymiary przesyłki:
- wysokość max 215 cm,
- najdłuższy bok max 240 cm,
- towar nie może wystawać poza obrys palety,
- masa jednostki nie może przekraczać nośności danego typu palety i nie może być wyższa, niż 750 kg.</t>
  </si>
  <si>
    <t>Wpisz zewnętrzne wymiary i wagę brutto po zapakowaniu. Przy wielu paczkach wpisz każdą paczkę - kalkulator zsumuje wagę i objętość.</t>
  </si>
  <si>
    <t>Długość</t>
  </si>
  <si>
    <t>wpisz najdłuższy bok (cm)</t>
  </si>
  <si>
    <t>3.</t>
  </si>
  <si>
    <r>
      <rPr>
        <rFont val="Carlito"/>
        <color theme="1"/>
        <sz val="11.0"/>
      </rPr>
      <t xml:space="preserve">W celu wyliczenia kosztów przesyłki na palecie użyj zakładki </t>
    </r>
    <r>
      <rPr>
        <rFont val="Carlito"/>
        <b/>
        <color theme="1"/>
        <sz val="11.0"/>
      </rPr>
      <t>KALKULATOR PALETY</t>
    </r>
    <r>
      <rPr>
        <rFont val="Carlito"/>
        <color theme="1"/>
        <sz val="11.0"/>
      </rPr>
      <t>. Kalkulator zawiera limity regulaminowe, ale nie zastępuje potwierdzenia transportu.</t>
    </r>
  </si>
  <si>
    <t>Jednostka</t>
  </si>
  <si>
    <t>4.</t>
  </si>
  <si>
    <t>Należy wybrać odpowiedni sposób rozliczenia zamówienia - w ramach programu i promocji Smart! lub w ramach przesyłki poza Smart!</t>
  </si>
  <si>
    <t>5.</t>
  </si>
  <si>
    <t>Jeżeli zamiast wyniku pokaże się komunikat NIE WYCENIAJ albo POZA CENNIKIEM skontaktuj się z Allegro.</t>
  </si>
  <si>
    <t>Długość / najdłuższy bok (cm)</t>
  </si>
  <si>
    <t>Szerokość (cm)</t>
  </si>
  <si>
    <t>Wysokość (cm)</t>
  </si>
  <si>
    <t>Waga brutto (kg)</t>
  </si>
  <si>
    <t>Masa brutto palety (kg)</t>
  </si>
  <si>
    <t>Objętość (m³)</t>
  </si>
  <si>
    <t>Załącznik nr 4 do Regulaminu podaje opłaty dla usług Allegro XL SUUS świadczonych poza Allegro Smart!. Dla przesyłek wielopaczkowych i mixów paczek/palet koszt ustala się na podstawie sumy rzeczywistych wag i objętości wraz z opakowaniem.</t>
  </si>
  <si>
    <t>Status limitów</t>
  </si>
  <si>
    <t>Błędy</t>
  </si>
  <si>
    <t>Wysokość jednostki (cm)</t>
  </si>
  <si>
    <t>Najdłuższy bok (cm)</t>
  </si>
  <si>
    <t>Liczba jednostek w zleceniu</t>
  </si>
  <si>
    <t>Plik nie obejmuje automatycznie usług dodatkowych, pobrania, slotów godzinowych, ubezpieczenia, pustego podjazdu, korekty wymiarów ani kar.</t>
  </si>
  <si>
    <t>Maks. nośność wybranego typu (kg)</t>
  </si>
  <si>
    <t>WYNIK</t>
  </si>
  <si>
    <t>Przykład: pralka 60×65×90 cm i 70 kg = 0,351 m³. Kalkulator wybiera próg do 0,4 m³ / do 75 kg
Smart!: 84,98 zł brutto
poza Smart!: 169,98 zł brutto</t>
  </si>
  <si>
    <t>Czy zgodne z regulaminem?</t>
  </si>
  <si>
    <t>Regulamin obejmuje także przesyłki wielopaczkowe i mixy paczek/palet: sumuje się rzeczywistą wagę i objętość wszystkich jednostek wraz z opakowaniem. Tabela cenowa nie oznacza automatycznej akceptacji przesyłki — obowiązują również limity wymiarów i masy w zakładce ZASADY.</t>
  </si>
  <si>
    <t>Rozmiar palety</t>
  </si>
  <si>
    <t>Łączna masa zlecenia (kg)</t>
  </si>
  <si>
    <t>Standard — opłata brutto poza Smart!</t>
  </si>
  <si>
    <t>Suma objętości (m³)</t>
  </si>
  <si>
    <t>Przykład: pralka 60×65×90 cm, 70 kg = 0,351 m³. Kalkulator wybiera próg do 0,4 m³ / do 75 kg. Wynik: 169,98 zł brutto dla paczki poza Smart! lub 84,98 zł brutto w ramach Smart!.</t>
  </si>
  <si>
    <t>Opłata brutto Smart!</t>
  </si>
  <si>
    <t>Suma wagi brutto (kg)</t>
  </si>
  <si>
    <t>Liczba jednostek</t>
  </si>
  <si>
    <t>Wybrany próg objętości</t>
  </si>
  <si>
    <t>Kwota do wpisania</t>
  </si>
  <si>
    <t>w tym opłata podstawowa brutto</t>
  </si>
  <si>
    <t>Wybrany próg wagi</t>
  </si>
  <si>
    <t>w tym dopłata do wagi brutto</t>
  </si>
  <si>
    <t>UWAGA - Przy wysyłce wielu palet w ramach jednego listu przewozowego zastosuj kalkulator dla paczek</t>
  </si>
  <si>
    <t>Opłata brutto poza Smart!</t>
  </si>
  <si>
    <t>Zasada przy nadawaniu zamówień złożonych z wielu paczek: zsumuj rzeczywiste wagi i objętości wszystkich paczek/palet wraz z opakowaniem i wybierz jeden próg. Nie dodawaj osobno cen z kolejnych wierszy.</t>
  </si>
  <si>
    <t>Cennik palety Heavy &amp; Bulky — kwoty brutto</t>
  </si>
  <si>
    <t>Standard = baza 119,99 zł brutto + regulaminowa dopłata. Smart! = stawka wewnętrzna. Wiersze wagowe są progami „do”.</t>
  </si>
  <si>
    <t>Rozmiar</t>
  </si>
  <si>
    <t>Maks. kg</t>
  </si>
  <si>
    <t>HP (półpaleta)</t>
  </si>
  <si>
    <t>80x60</t>
  </si>
  <si>
    <t>EUR (paleta)</t>
  </si>
  <si>
    <t>120x80</t>
  </si>
  <si>
    <t>IP (paleta przemysłowa)</t>
  </si>
  <si>
    <t>100x120</t>
  </si>
  <si>
    <t>100x120*</t>
  </si>
  <si>
    <t>120x120</t>
  </si>
  <si>
    <t>LP (paleta long)</t>
  </si>
  <si>
    <t>150x80</t>
  </si>
  <si>
    <t>LP XL (paleta long)</t>
  </si>
  <si>
    <t>200x80</t>
  </si>
  <si>
    <t>ZASADY REGULAMINU — skrót dla Partnera</t>
  </si>
  <si>
    <t>Źródło: Zmiany w regulaminie Allegro od 30.09.2026 r., Załącznik nr 4, art. 15 ust. 8.</t>
  </si>
  <si>
    <t>Paczka wielopaczkowa</t>
  </si>
  <si>
    <t>Zsumuj rzeczywiste wagi i objętości wszystkich paczek/palet wraz z opakowaniem i na ich podstawie wyznaczaj progi wagowe i objętościowe.</t>
  </si>
  <si>
    <t>Przesyłka podatna na przeładunek mechaniczny</t>
  </si>
  <si>
    <t>Maks. 168 kg na jednostkę; maks. wysokość wg opisu limitu: 215 cm.</t>
  </si>
  <si>
    <t>Przesyłka niepodatna na przeładunek mechaniczny</t>
  </si>
  <si>
    <t>Maks. 50 kg na przesyłkę; maks. długość 230 cm.</t>
  </si>
  <si>
    <t>Automotive</t>
  </si>
  <si>
    <t>Maks. 30 kg dla przesyłki niepodatnej na przeładunek mechaniczny.</t>
  </si>
  <si>
    <t>Paleta - ogólnie</t>
  </si>
  <si>
    <t>Maks. wysokość 215 cm; najdłuższy bok 240 cm; towar nie może wystawać poza obrys.</t>
  </si>
  <si>
    <t>Paleta - masa</t>
  </si>
  <si>
    <t>Maksymalna waga jednostki w nadaniu to 750 kg.</t>
  </si>
  <si>
    <t>Przesyłka drobnicowa</t>
  </si>
  <si>
    <t>Maksymalna łączna masa brutto 5000 kg.</t>
  </si>
  <si>
    <t>Maksymalna liczba palet</t>
  </si>
  <si>
    <t>Maks. 10 palet 800×1200 mm lub 6 palet 1000×1200 mm.</t>
  </si>
  <si>
    <t>Smart!</t>
  </si>
  <si>
    <t>Opłaty Smart! są opłatami wynikającymi z promocji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</si>
</sst>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0.0"/>
    <numFmt numFmtId="165" formatCode="#,##0.00&quot; zł&quot;"/>
    <numFmt numFmtId="166" formatCode="0.000"/>
  </numFmts>
  <fonts count="15">
    <font>
      <sz val="11.0"/>
      <color rgb="FF000000"/>
      <name val="Carlito"/>
      <scheme val="minor"/>
    </font>
    <font>
      <b/>
      <sz val="16.0"/>
      <color rgb="FFFF6A00"/>
      <name val="Arial"/>
    </font>
    <font>
      <i/>
      <sz val="10.0"/>
      <color rgb="FF6B7280"/>
      <name val="Arial"/>
    </font>
    <font>
      <sz val="11.0"/>
      <color theme="1"/>
      <name val="Carlito"/>
    </font>
    <font>
      <b/>
      <sz val="10.0"/>
      <color rgb="FFFFFFFF"/>
      <name val="Arial"/>
    </font>
    <font>
      <b/>
      <sz val="11.0"/>
      <color rgb="FFFFFFFF"/>
      <name val="Arial"/>
    </font>
    <font>
      <b/>
      <sz val="10.0"/>
      <color rgb="FFFF6A00"/>
      <name val="Arial"/>
    </font>
    <font>
      <sz val="10.0"/>
      <color rgb="FF1F2937"/>
      <name val="Arial"/>
    </font>
    <font/>
    <font>
      <b/>
      <sz val="10.0"/>
      <color rgb="FFFF0000"/>
      <name val="Arial"/>
    </font>
    <font>
      <b/>
      <sz val="10.0"/>
      <color rgb="FF1F2937"/>
      <name val="Arial"/>
    </font>
    <font>
      <i/>
      <sz val="9.0"/>
      <color rgb="FF6B7280"/>
      <name val="Arial"/>
    </font>
    <font>
      <sz val="9.0"/>
      <color rgb="FF6B7280"/>
      <name val="Arial"/>
    </font>
    <font>
      <b/>
      <sz val="13.0"/>
      <color rgb="FFFF6A00"/>
      <name val="Arial"/>
    </font>
    <font>
      <b/>
      <sz val="11.0"/>
      <color rgb="FFFF0000"/>
      <name val="Carlito"/>
    </font>
  </fonts>
  <fills count="16">
    <fill>
      <patternFill patternType="none"/>
    </fill>
    <fill>
      <patternFill patternType="lightGray"/>
    </fill>
    <fill>
      <patternFill patternType="solid">
        <fgColor rgb="FF999999"/>
        <bgColor rgb="FF999999"/>
      </patternFill>
    </fill>
    <fill>
      <patternFill patternType="solid">
        <fgColor rgb="FFFF6A00"/>
        <bgColor rgb="FFFF6A00"/>
      </patternFill>
    </fill>
    <fill>
      <patternFill patternType="solid">
        <fgColor rgb="FF8E7CC3"/>
        <bgColor rgb="FF8E7CC3"/>
      </patternFill>
    </fill>
    <fill>
      <patternFill patternType="solid">
        <fgColor rgb="FFFFF7CC"/>
        <bgColor rgb="FFFFF7CC"/>
      </patternFill>
    </fill>
    <fill>
      <patternFill patternType="solid">
        <fgColor rgb="FFF3F4F6"/>
        <bgColor rgb="FFF3F4F6"/>
      </patternFill>
    </fill>
    <fill>
      <patternFill patternType="solid">
        <fgColor rgb="FFD9EAD3"/>
        <bgColor rgb="FFD9EAD3"/>
      </patternFill>
    </fill>
    <fill>
      <patternFill patternType="solid">
        <fgColor rgb="FF1F2937"/>
        <bgColor rgb="FF1F2937"/>
      </patternFill>
    </fill>
    <fill>
      <patternFill patternType="solid">
        <fgColor rgb="FFFFE599"/>
        <bgColor rgb="FFFFE599"/>
      </patternFill>
    </fill>
    <fill>
      <patternFill patternType="solid">
        <fgColor rgb="FFFF9900"/>
        <bgColor rgb="FFFF9900"/>
      </patternFill>
    </fill>
    <fill>
      <patternFill patternType="solid">
        <fgColor rgb="FFFFF1E8"/>
        <bgColor rgb="FFFFF1E8"/>
      </patternFill>
    </fill>
    <fill>
      <patternFill patternType="solid">
        <fgColor rgb="FFDCFCE7"/>
        <bgColor rgb="FFDCFCE7"/>
      </patternFill>
    </fill>
    <fill>
      <patternFill patternType="solid">
        <fgColor rgb="FFFFEDD5"/>
        <bgColor rgb="FFFFEDD5"/>
      </patternFill>
    </fill>
    <fill>
      <patternFill patternType="solid">
        <fgColor rgb="FFF9CB9C"/>
        <bgColor rgb="FFF9CB9C"/>
      </patternFill>
    </fill>
    <fill>
      <patternFill patternType="solid">
        <fgColor rgb="FFEDE9FE"/>
        <bgColor rgb="FFEDE9FE"/>
      </patternFill>
    </fill>
  </fills>
  <borders count="14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 style="thin">
        <color rgb="FFFF6A00"/>
      </left>
      <right style="thin">
        <color rgb="FFFF6A00"/>
      </right>
      <top style="thin">
        <color rgb="FFFF6A00"/>
      </top>
      <bottom style="thin">
        <color rgb="FFFF6A00"/>
      </bottom>
    </border>
    <border>
      <left style="thin">
        <color rgb="FFD1D5DB"/>
      </left>
      <top style="thin">
        <color rgb="FFD1D5DB"/>
      </top>
    </border>
    <border>
      <top style="thin">
        <color rgb="FFD1D5DB"/>
      </top>
    </border>
    <border>
      <right style="thin">
        <color rgb="FFD1D5DB"/>
      </right>
      <top style="thin">
        <color rgb="FFD1D5DB"/>
      </top>
    </border>
    <border>
      <left style="thin">
        <color rgb="FFD1D5DB"/>
      </left>
    </border>
    <border>
      <right style="thin">
        <color rgb="FFD1D5DB"/>
      </right>
    </border>
    <border>
      <left style="thin">
        <color rgb="FFD1D5DB"/>
      </left>
      <bottom style="thin">
        <color rgb="FFD1D5DB"/>
      </bottom>
    </border>
    <border>
      <bottom style="thin">
        <color rgb="FFD1D5DB"/>
      </bottom>
    </border>
    <border>
      <right style="thin">
        <color rgb="FFD1D5DB"/>
      </right>
      <bottom style="thin">
        <color rgb="FFD1D5DB"/>
      </bottom>
    </border>
    <border>
      <left style="medium">
        <color rgb="FFFF6A00"/>
      </left>
      <right style="medium">
        <color rgb="FFFF6A00"/>
      </right>
      <top style="medium">
        <color rgb="FFFF6A00"/>
      </top>
      <bottom style="medium">
        <color rgb="FFFF6A00"/>
      </bottom>
    </border>
    <border>
      <left style="thin">
        <color rgb="FFD1D5DB"/>
      </left>
      <top style="thin">
        <color rgb="FFD1D5DB"/>
      </top>
      <bottom style="thin">
        <color rgb="FFD1D5DB"/>
      </bottom>
    </border>
    <border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borderId="0" fillId="0" fontId="0" numFmtId="0" applyAlignment="1" applyFont="1"/>
  </cellStyleXfs>
  <cellXfs count="6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1" numFmtId="0" xfId="0" applyAlignment="1" applyFont="1">
      <alignment readingOrder="0" vertical="center"/>
    </xf>
    <xf borderId="0" fillId="0" fontId="2" numFmtId="0" xfId="0" applyFont="1"/>
    <xf borderId="0" fillId="0" fontId="2" numFmtId="0" xfId="0" applyAlignment="1" applyFont="1">
      <alignment shrinkToFit="0" wrapText="1"/>
    </xf>
    <xf borderId="0" fillId="0" fontId="2" numFmtId="0" xfId="0" applyAlignment="1" applyFont="1">
      <alignment readingOrder="0"/>
    </xf>
    <xf borderId="1" fillId="0" fontId="3" numFmtId="0" xfId="0" applyAlignment="1" applyBorder="1" applyFont="1">
      <alignment vertical="center"/>
    </xf>
    <xf borderId="0" fillId="2" fontId="4" numFmtId="0" xfId="0" applyAlignment="1" applyFill="1" applyFont="1">
      <alignment horizontal="center" readingOrder="0"/>
    </xf>
    <xf borderId="0" fillId="3" fontId="5" numFmtId="0" xfId="0" applyAlignment="1" applyFill="1" applyFont="1">
      <alignment vertical="center"/>
    </xf>
    <xf borderId="0" fillId="4" fontId="4" numFmtId="0" xfId="0" applyAlignment="1" applyFill="1" applyFont="1">
      <alignment horizontal="center" readingOrder="0"/>
    </xf>
    <xf borderId="0" fillId="0" fontId="6" numFmtId="0" xfId="0" applyFont="1"/>
    <xf borderId="2" fillId="5" fontId="3" numFmtId="0" xfId="0" applyAlignment="1" applyBorder="1" applyFill="1" applyFont="1">
      <alignment readingOrder="0" vertical="center"/>
    </xf>
    <xf borderId="2" fillId="5" fontId="3" numFmtId="0" xfId="0" applyAlignment="1" applyBorder="1" applyFill="1" applyFont="1">
      <alignment horizontal="right" readingOrder="0" vertical="center"/>
    </xf>
    <xf borderId="0" fillId="0" fontId="3" numFmtId="0" xfId="0" applyAlignment="1" applyFont="1">
      <alignment readingOrder="0" shrinkToFit="0" wrapText="1"/>
    </xf>
    <xf borderId="1" fillId="6" fontId="3" numFmtId="0" xfId="0" applyAlignment="1" applyBorder="1" applyFill="1" applyFont="1">
      <alignment vertical="center"/>
    </xf>
    <xf borderId="1" fillId="2" fontId="4" numFmtId="0" xfId="0" applyAlignment="1" applyBorder="1" applyFill="1" applyFont="1">
      <alignment horizontal="center" shrinkToFit="0" vertical="center" wrapText="1"/>
    </xf>
    <xf borderId="3" fillId="7" fontId="7" numFmtId="0" xfId="0" applyAlignment="1" applyBorder="1" applyFill="1" applyFont="1">
      <alignment readingOrder="0" shrinkToFit="0" vertical="center" wrapText="1"/>
    </xf>
    <xf borderId="1" fillId="8" fontId="4" numFmtId="0" xfId="0" applyAlignment="1" applyBorder="1" applyFill="1" applyFont="1">
      <alignment horizontal="center" shrinkToFit="0" vertical="center" wrapText="1"/>
    </xf>
    <xf borderId="4" fillId="0" fontId="8" numFmtId="0" xfId="0" applyBorder="1" applyFont="1"/>
    <xf borderId="5" fillId="0" fontId="8" numFmtId="0" xfId="0" applyBorder="1" applyFont="1"/>
    <xf borderId="1" fillId="4" fontId="4" numFmtId="0" xfId="0" applyAlignment="1" applyBorder="1" applyFill="1" applyFont="1">
      <alignment horizontal="center" shrinkToFit="0" vertical="center" wrapText="1"/>
    </xf>
    <xf borderId="6" fillId="0" fontId="8" numFmtId="0" xfId="0" applyBorder="1" applyFont="1"/>
    <xf borderId="7" fillId="0" fontId="8" numFmtId="0" xfId="0" applyBorder="1" applyFont="1"/>
    <xf borderId="1" fillId="8" fontId="4" numFmtId="0" xfId="0" applyAlignment="1" applyBorder="1" applyFill="1" applyFont="1">
      <alignment horizontal="center" readingOrder="0" shrinkToFit="0" vertical="center" wrapText="1"/>
    </xf>
    <xf borderId="1" fillId="6" fontId="3" numFmtId="164" xfId="0" applyAlignment="1" applyBorder="1" applyFill="1" applyFont="1" applyNumberFormat="1">
      <alignment horizontal="center" vertical="center"/>
    </xf>
    <xf borderId="2" fillId="5" fontId="3" numFmtId="0" xfId="0" applyAlignment="1" applyBorder="1" applyFill="1" applyFont="1">
      <alignment horizontal="right" vertical="center"/>
    </xf>
    <xf borderId="8" fillId="0" fontId="8" numFmtId="0" xfId="0" applyBorder="1" applyFont="1"/>
    <xf borderId="2" fillId="5" fontId="3" numFmtId="0" xfId="0" applyAlignment="1" applyBorder="1" applyFill="1" applyFont="1">
      <alignment vertical="center"/>
    </xf>
    <xf borderId="9" fillId="0" fontId="8" numFmtId="0" xfId="0" applyBorder="1" applyFont="1"/>
    <xf borderId="10" fillId="0" fontId="8" numFmtId="0" xfId="0" applyBorder="1" applyFont="1"/>
    <xf borderId="1" fillId="0" fontId="3" numFmtId="165" xfId="0" applyAlignment="1" applyBorder="1" applyFont="1" applyNumberFormat="1">
      <alignment horizontal="center" vertical="center"/>
    </xf>
    <xf borderId="3" fillId="9" fontId="9" numFmtId="0" xfId="0" applyAlignment="1" applyBorder="1" applyFill="1" applyFont="1">
      <alignment readingOrder="0" shrinkToFit="0" vertical="center" wrapText="1"/>
    </xf>
    <xf borderId="1" fillId="0" fontId="3" numFmtId="166" xfId="0" applyAlignment="1" applyBorder="1" applyFont="1" applyNumberFormat="1">
      <alignment vertical="center"/>
    </xf>
    <xf borderId="0" fillId="10" fontId="5" numFmtId="0" xfId="0" applyAlignment="1" applyFill="1" applyFont="1">
      <alignment vertical="center"/>
    </xf>
    <xf borderId="0" fillId="11" fontId="10" numFmtId="0" xfId="0" applyAlignment="1" applyFill="1" applyFont="1">
      <alignment readingOrder="0" shrinkToFit="0" vertical="center" wrapText="1"/>
    </xf>
    <xf borderId="1" fillId="0" fontId="3" numFmtId="0" xfId="0" applyAlignment="1" applyBorder="1" applyFont="1">
      <alignment readingOrder="0" vertical="center"/>
    </xf>
    <xf borderId="0" fillId="0" fontId="11" numFmtId="0" xfId="0" applyAlignment="1" applyFont="1">
      <alignment shrinkToFit="0" vertical="center" wrapText="1"/>
    </xf>
    <xf borderId="1" fillId="12" fontId="10" numFmtId="0" xfId="0" applyAlignment="1" applyBorder="1" applyFill="1" applyFont="1">
      <alignment horizontal="right" vertical="center"/>
    </xf>
    <xf borderId="1" fillId="0" fontId="3" numFmtId="0" xfId="0" applyAlignment="1" applyBorder="1" applyFont="1">
      <alignment shrinkToFit="0" vertical="center" wrapText="1"/>
    </xf>
    <xf borderId="1" fillId="6" fontId="3" numFmtId="0" xfId="0" applyAlignment="1" applyBorder="1" applyFill="1" applyFont="1">
      <alignment horizontal="right" vertical="center"/>
    </xf>
    <xf borderId="1" fillId="6" fontId="3" numFmtId="1" xfId="0" applyAlignment="1" applyBorder="1" applyFill="1" applyFont="1" applyNumberFormat="1">
      <alignment horizontal="right" vertical="center"/>
    </xf>
    <xf borderId="1" fillId="0" fontId="12" numFmtId="0" xfId="0" applyAlignment="1" applyBorder="1" applyFont="1">
      <alignment horizontal="center" vertical="center"/>
    </xf>
    <xf borderId="1" fillId="6" fontId="3" numFmtId="166" xfId="0" applyAlignment="1" applyBorder="1" applyFill="1" applyFont="1" applyNumberFormat="1">
      <alignment horizontal="right" vertical="center"/>
    </xf>
    <xf borderId="1" fillId="6" fontId="3" numFmtId="165" xfId="0" applyAlignment="1" applyBorder="1" applyFill="1" applyFont="1" applyNumberFormat="1">
      <alignment horizontal="right" vertical="center"/>
    </xf>
    <xf borderId="3" fillId="13" fontId="7" numFmtId="0" xfId="0" applyAlignment="1" applyBorder="1" applyFill="1" applyFont="1">
      <alignment readingOrder="0" shrinkToFit="0" vertical="center" wrapText="1"/>
    </xf>
    <xf borderId="1" fillId="6" fontId="3" numFmtId="164" xfId="0" applyAlignment="1" applyBorder="1" applyFill="1" applyFont="1" applyNumberFormat="1">
      <alignment horizontal="right" vertical="center"/>
    </xf>
    <xf borderId="11" fillId="11" fontId="13" numFmtId="165" xfId="0" applyAlignment="1" applyBorder="1" applyFill="1" applyFont="1" applyNumberFormat="1">
      <alignment horizontal="right" vertical="center"/>
    </xf>
    <xf borderId="1" fillId="6" fontId="3" numFmtId="165" xfId="0" applyAlignment="1" applyBorder="1" applyFill="1" applyFont="1" applyNumberFormat="1">
      <alignment horizontal="right" readingOrder="0" vertical="center"/>
    </xf>
    <xf borderId="1" fillId="6" fontId="3" numFmtId="0" xfId="0" applyAlignment="1" applyBorder="1" applyFill="1" applyFont="1">
      <alignment horizontal="right" readingOrder="0" vertical="center"/>
    </xf>
    <xf borderId="12" fillId="14" fontId="14" numFmtId="0" xfId="0" applyAlignment="1" applyBorder="1" applyFill="1" applyFont="1">
      <alignment readingOrder="0" shrinkToFit="0" vertical="center" wrapText="1"/>
    </xf>
    <xf borderId="13" fillId="0" fontId="8" numFmtId="0" xfId="0" applyBorder="1" applyFont="1"/>
    <xf borderId="1" fillId="12" fontId="3" numFmtId="0" xfId="0" applyAlignment="1" applyBorder="1" applyFill="1" applyFont="1">
      <alignment horizontal="right" vertical="center"/>
    </xf>
    <xf borderId="3" fillId="15" fontId="7" numFmtId="0" xfId="0" applyAlignment="1" applyBorder="1" applyFill="1" applyFont="1">
      <alignment readingOrder="0" shrinkToFit="0" vertical="center" wrapText="1"/>
    </xf>
    <xf borderId="1" fillId="6" fontId="3" numFmtId="0" xfId="0" applyAlignment="1" applyBorder="1" applyFill="1" applyFont="1">
      <alignment shrinkToFit="0" vertical="center" wrapText="1"/>
    </xf>
    <xf borderId="1" fillId="0" fontId="3" numFmtId="165" xfId="0" applyAlignment="1" applyBorder="1" applyFont="1" applyNumberFormat="1">
      <alignment shrinkToFit="0" vertical="center" wrapText="1"/>
    </xf>
    <xf borderId="0" fillId="0" fontId="3" numFmtId="0" xfId="0" applyAlignment="1" applyFont="1">
      <alignment shrinkToFit="0" wrapText="1"/>
    </xf>
    <xf borderId="1" fillId="6" fontId="3" numFmtId="0" xfId="0" applyAlignment="1" applyBorder="1" applyFill="1" applyFont="1">
      <alignment readingOrder="0" shrinkToFit="0" vertical="center" wrapText="1"/>
    </xf>
    <xf borderId="1" fillId="6" fontId="10" numFmtId="0" xfId="0" applyAlignment="1" applyBorder="1" applyFill="1" applyFont="1">
      <alignment shrinkToFit="0" vertical="center" wrapText="1"/>
    </xf>
    <xf borderId="1" fillId="0" fontId="3" numFmtId="0" xfId="0" applyAlignment="1" applyBorder="1" applyFont="1">
      <alignment readingOrder="0" shrinkToFit="0" vertical="center" wrapText="1"/>
    </xf>
    <xf borderId="1" fillId="6" fontId="10" numFmtId="0" xfId="0" applyAlignment="1" applyBorder="1" applyFill="1" applyFont="1">
      <alignment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10" Type="http://schemas.openxmlformats.org/officeDocument/2006/relationships/worksheet" Target="worksheets/sheet6.xml"/><Relationship Id="rId9" Type="http://schemas.openxmlformats.org/officeDocument/2006/relationships/worksheet" Target="worksheets/sheet5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Carlito"/>
        <a:ea typeface="Carlito"/>
        <a:cs typeface="Carlito"/>
      </a:majorFont>
      <a:minorFont>
        <a:latin typeface="Carlito"/>
        <a:ea typeface="Carlito"/>
        <a:cs typeface="Carli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8.0"/>
    <col customWidth="1" min="2" max="8" width="18.0"/>
    <col customWidth="1" min="9" max="26" width="8.63"/>
  </cols>
  <sheetData>
    <row r="1" ht="30.0" customHeight="1">
      <c r="A1" s="2" t="s">
        <v>2</v>
      </c>
    </row>
    <row r="2" ht="21.75" customHeight="1">
      <c r="A2" s="5" t="s">
        <v>6</v>
      </c>
    </row>
    <row r="3" ht="21.75" customHeight="1"/>
    <row r="4" ht="24.0" customHeight="1">
      <c r="A4" s="8" t="s">
        <v>10</v>
      </c>
    </row>
    <row r="5" ht="21.75" customHeight="1">
      <c r="A5" s="10" t="s">
        <v>13</v>
      </c>
      <c r="B5" s="13" t="s">
        <v>17</v>
      </c>
    </row>
    <row r="6" ht="21.75" customHeight="1">
      <c r="A6" s="10" t="s">
        <v>22</v>
      </c>
      <c r="B6" s="13" t="s">
        <v>24</v>
      </c>
    </row>
    <row r="7" ht="21.75" customHeight="1">
      <c r="A7" s="10" t="s">
        <v>27</v>
      </c>
      <c r="B7" s="13" t="s">
        <v>28</v>
      </c>
    </row>
    <row r="8" ht="21.75" customHeight="1">
      <c r="A8" s="10" t="s">
        <v>30</v>
      </c>
      <c r="B8" s="13" t="s">
        <v>31</v>
      </c>
    </row>
    <row r="9" ht="21.75" customHeight="1">
      <c r="A9" s="10" t="s">
        <v>32</v>
      </c>
      <c r="B9" s="13" t="s">
        <v>33</v>
      </c>
    </row>
    <row r="10" ht="21.75" customHeight="1"/>
    <row r="11" ht="21.75" customHeight="1"/>
    <row r="12" ht="21.75" customHeight="1">
      <c r="A12" s="16" t="s">
        <v>40</v>
      </c>
      <c r="B12" s="18"/>
      <c r="C12" s="18"/>
      <c r="D12" s="18"/>
      <c r="E12" s="18"/>
      <c r="F12" s="18"/>
      <c r="G12" s="18"/>
      <c r="H12" s="19"/>
    </row>
    <row r="13" ht="21.75" customHeight="1">
      <c r="A13" s="21"/>
      <c r="H13" s="22"/>
    </row>
    <row r="14" ht="21.75" customHeight="1">
      <c r="A14" s="21"/>
      <c r="H14" s="22"/>
    </row>
    <row r="15" ht="21.75" customHeight="1">
      <c r="A15" s="26"/>
      <c r="B15" s="28"/>
      <c r="C15" s="28"/>
      <c r="D15" s="28"/>
      <c r="E15" s="28"/>
      <c r="F15" s="28"/>
      <c r="G15" s="28"/>
      <c r="H15" s="29"/>
    </row>
    <row r="16" ht="21.75" customHeight="1"/>
    <row r="17" ht="21.75" customHeight="1">
      <c r="A17" s="31" t="s">
        <v>46</v>
      </c>
      <c r="B17" s="18"/>
      <c r="C17" s="18"/>
      <c r="D17" s="18"/>
      <c r="E17" s="18"/>
      <c r="F17" s="18"/>
      <c r="G17" s="18"/>
      <c r="H17" s="19"/>
    </row>
    <row r="18" ht="21.75" customHeight="1">
      <c r="A18" s="21"/>
      <c r="H18" s="22"/>
    </row>
    <row r="19" ht="21.75" customHeight="1">
      <c r="A19" s="26"/>
      <c r="B19" s="28"/>
      <c r="C19" s="28"/>
      <c r="D19" s="28"/>
      <c r="E19" s="28"/>
      <c r="F19" s="28"/>
      <c r="G19" s="28"/>
      <c r="H19" s="29"/>
    </row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10">
    <mergeCell ref="B9:H9"/>
    <mergeCell ref="A12:H15"/>
    <mergeCell ref="A17:H19"/>
    <mergeCell ref="A1:H1"/>
    <mergeCell ref="A2:H2"/>
    <mergeCell ref="A4:H4"/>
    <mergeCell ref="B5:H5"/>
    <mergeCell ref="B6:H6"/>
    <mergeCell ref="B7:H7"/>
    <mergeCell ref="B8:H8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8.0"/>
    <col customWidth="1" min="2" max="2" width="33.13"/>
    <col customWidth="1" min="3" max="5" width="17.0"/>
    <col customWidth="1" min="6" max="6" width="14.0"/>
    <col customWidth="1" min="7" max="7" width="26.0"/>
    <col customWidth="1" min="8" max="8" width="9.0"/>
    <col customWidth="1" min="9" max="26" width="8.63"/>
  </cols>
  <sheetData>
    <row r="1" ht="30.0" customHeight="1">
      <c r="A1" s="1" t="s">
        <v>0</v>
      </c>
    </row>
    <row r="2" ht="21.75" customHeight="1">
      <c r="A2" s="3" t="s">
        <v>4</v>
      </c>
    </row>
    <row r="3" ht="21.75" customHeight="1"/>
    <row r="4" ht="21.75" customHeight="1"/>
    <row r="5" ht="21.75" customHeight="1">
      <c r="A5" s="6" t="s">
        <v>7</v>
      </c>
      <c r="B5" s="11" t="s">
        <v>14</v>
      </c>
    </row>
    <row r="6" ht="21.75" customHeight="1">
      <c r="A6" s="6" t="s">
        <v>18</v>
      </c>
      <c r="B6" s="11" t="s">
        <v>19</v>
      </c>
    </row>
    <row r="7" ht="21.75" customHeight="1">
      <c r="A7" s="6" t="s">
        <v>20</v>
      </c>
      <c r="B7" s="14" t="s">
        <v>21</v>
      </c>
    </row>
    <row r="8" ht="21.75" customHeight="1">
      <c r="A8" s="6" t="s">
        <v>25</v>
      </c>
      <c r="B8" s="14" t="s">
        <v>26</v>
      </c>
    </row>
    <row r="9" ht="21.75" customHeight="1"/>
    <row r="10" ht="21.75" customHeight="1"/>
    <row r="11" ht="37.5" customHeight="1">
      <c r="A11" s="17" t="s">
        <v>29</v>
      </c>
      <c r="B11" s="17" t="s">
        <v>34</v>
      </c>
      <c r="C11" s="17" t="s">
        <v>35</v>
      </c>
      <c r="D11" s="17" t="s">
        <v>36</v>
      </c>
      <c r="E11" s="17" t="s">
        <v>37</v>
      </c>
      <c r="F11" s="17" t="s">
        <v>39</v>
      </c>
      <c r="G11" s="17" t="s">
        <v>41</v>
      </c>
      <c r="H11" s="23" t="s">
        <v>42</v>
      </c>
    </row>
    <row r="12" ht="27.75" customHeight="1">
      <c r="A12" s="14">
        <v>1.0</v>
      </c>
      <c r="B12" s="11">
        <v>60.0</v>
      </c>
      <c r="C12" s="27">
        <v>65.0</v>
      </c>
      <c r="D12" s="11">
        <v>90.0</v>
      </c>
      <c r="E12" s="27">
        <v>70.0</v>
      </c>
      <c r="F12" s="32">
        <f t="shared" ref="F12:F16" si="1">IF(COUNT(B12:E12)&lt;4,"",B12*C12*D12/1000000)</f>
        <v>0.351</v>
      </c>
      <c r="G12" s="38" t="str">
        <f t="shared" ref="G12:G16" si="2">IF(COUNT(B12:E12)=0,"—",IF(COUNT(B12:E12)&lt;4,"Uzupełnij wiersz",IF($B$5="Podatna na przeładunek mechaniczny",IF(OR(B12&gt;230,D12&gt;215,E12&gt;168),"NIEZGODNA — limit","OK"),IF($B$5="Automotive",IF(OR(B12&gt;230,E12&gt;30),"NIEZGODNA — limit Automotive","OK"),IF(OR(B12&gt;230,E12&gt;50),"NIEZGODNA — limit standard","OK")))))</f>
        <v>OK</v>
      </c>
      <c r="H12" s="41">
        <f t="shared" ref="H12:H16" si="3">IF(OR(G12="NIEZGODNA — limit",G12="NIEZGODNA — limit Automotive",G12="NIEZGODNA — limit standard",G12="Uzupełnij wiersz"),1,0)</f>
        <v>0</v>
      </c>
    </row>
    <row r="13" ht="27.75" customHeight="1">
      <c r="A13" s="14">
        <v>2.0</v>
      </c>
      <c r="B13" s="11"/>
      <c r="C13" s="11"/>
      <c r="D13" s="11"/>
      <c r="E13" s="11"/>
      <c r="F13" s="32" t="str">
        <f t="shared" si="1"/>
        <v/>
      </c>
      <c r="G13" s="38" t="str">
        <f t="shared" si="2"/>
        <v>—</v>
      </c>
      <c r="H13" s="41">
        <f t="shared" si="3"/>
        <v>0</v>
      </c>
    </row>
    <row r="14" ht="27.75" customHeight="1">
      <c r="A14" s="14">
        <v>3.0</v>
      </c>
      <c r="B14" s="27"/>
      <c r="C14" s="27"/>
      <c r="D14" s="27"/>
      <c r="E14" s="27"/>
      <c r="F14" s="32" t="str">
        <f t="shared" si="1"/>
        <v/>
      </c>
      <c r="G14" s="38" t="str">
        <f t="shared" si="2"/>
        <v>—</v>
      </c>
      <c r="H14" s="41">
        <f t="shared" si="3"/>
        <v>0</v>
      </c>
    </row>
    <row r="15" ht="27.75" customHeight="1">
      <c r="A15" s="14">
        <v>4.0</v>
      </c>
      <c r="B15" s="27"/>
      <c r="C15" s="27"/>
      <c r="D15" s="27"/>
      <c r="E15" s="27"/>
      <c r="F15" s="32" t="str">
        <f t="shared" si="1"/>
        <v/>
      </c>
      <c r="G15" s="38" t="str">
        <f t="shared" si="2"/>
        <v>—</v>
      </c>
      <c r="H15" s="41">
        <f t="shared" si="3"/>
        <v>0</v>
      </c>
    </row>
    <row r="16" ht="27.75" customHeight="1">
      <c r="A16" s="14">
        <v>5.0</v>
      </c>
      <c r="B16" s="27"/>
      <c r="C16" s="27"/>
      <c r="D16" s="27"/>
      <c r="E16" s="27"/>
      <c r="F16" s="32" t="str">
        <f t="shared" si="1"/>
        <v/>
      </c>
      <c r="G16" s="38" t="str">
        <f t="shared" si="2"/>
        <v>—</v>
      </c>
      <c r="H16" s="41">
        <f t="shared" si="3"/>
        <v>0</v>
      </c>
    </row>
    <row r="17" ht="21.75" customHeight="1"/>
    <row r="18" ht="21.75" customHeight="1"/>
    <row r="19" ht="21.75" customHeight="1">
      <c r="A19" s="33" t="s">
        <v>48</v>
      </c>
    </row>
    <row r="20" ht="21.75" customHeight="1">
      <c r="A20" s="6" t="s">
        <v>55</v>
      </c>
      <c r="B20" s="42">
        <f>SUM(F12:F16)</f>
        <v>0.351</v>
      </c>
      <c r="D20" s="44" t="s">
        <v>56</v>
      </c>
      <c r="E20" s="18"/>
      <c r="F20" s="18"/>
      <c r="G20" s="18"/>
      <c r="H20" s="19"/>
    </row>
    <row r="21" ht="21.75" customHeight="1">
      <c r="A21" s="6" t="s">
        <v>58</v>
      </c>
      <c r="B21" s="45">
        <f>SUM(E12:E16)</f>
        <v>70</v>
      </c>
      <c r="D21" s="21"/>
      <c r="H21" s="22"/>
    </row>
    <row r="22" ht="21.75" customHeight="1">
      <c r="A22" s="6" t="s">
        <v>59</v>
      </c>
      <c r="B22" s="40">
        <f>COUNT(E12:E16)</f>
        <v>1</v>
      </c>
      <c r="D22" s="21"/>
      <c r="H22" s="22"/>
    </row>
    <row r="23" ht="21.75" customHeight="1">
      <c r="A23" s="6" t="s">
        <v>60</v>
      </c>
      <c r="B23" s="45">
        <f>IF(B20=0,"",IF(B20&lt;=0.2,0.2,IF(B20&lt;=0.4,0.4,IF(B20&lt;=0.6,0.6,IF(B20&lt;=0.8,0.8,IF(B20&lt;=1,1,IF(B20&lt;=1.5,1.5,IF(B20&lt;=2,2,IF(B20&lt;=2.5,2.5,IF(B20&lt;=3,3,IF(B20&lt;=3.5,3.5,"POZA CENNIKIEM")))))))))))</f>
        <v>0.4</v>
      </c>
      <c r="D23" s="21"/>
      <c r="H23" s="22"/>
    </row>
    <row r="24" ht="21.75" customHeight="1">
      <c r="A24" s="6" t="s">
        <v>63</v>
      </c>
      <c r="B24" s="45">
        <f>IF(B21=0,"",IF(B21&lt;=31.5,31.5,IF(B21&lt;=50,50,IF(B21&lt;=75,75,IF(B21&lt;=100,100,IF(B21&lt;=125,125,IF(B21&lt;=150,150,IF(B21&lt;=175,175,IF(B21&lt;=200,200,IF(B21&lt;=250,250,IF(B21&lt;=300,300,"POZA CENNIKIEM")))))))))))</f>
        <v>75</v>
      </c>
      <c r="D24" s="26"/>
      <c r="E24" s="28"/>
      <c r="F24" s="28"/>
      <c r="G24" s="28"/>
      <c r="H24" s="29"/>
    </row>
    <row r="25" ht="21.75" customHeight="1">
      <c r="A25" s="35" t="s">
        <v>50</v>
      </c>
      <c r="B25" s="51" t="str">
        <f>IF(COUNT(E12:E16)=0,"Wpisz dane",IF(SUM(H12:H16)&gt;0,"Ssprawdź limit jednostki",IF(OR(B23="POZA CENNIKIEM",B24="POZA CENNIKIEM"),"POZA CENNIKIEM","OK")))</f>
        <v>OK</v>
      </c>
    </row>
    <row r="26" ht="21.75" customHeight="1">
      <c r="A26" s="35" t="s">
        <v>66</v>
      </c>
      <c r="B26" s="43">
        <f t="array" ref="B26">IFERROR(INDEX('CENNIK PACZKI'!$B$6:$K$15,MATCH(B23,'CENNIK PACZKI'!$A$6:$A$15,0),MATCH(B24,'CENNIK PACZKI'!$B$5:$K$5,0)),"POZA CENNIKIEM")</f>
        <v>169.98</v>
      </c>
      <c r="D26" s="52" t="s">
        <v>67</v>
      </c>
      <c r="E26" s="18"/>
      <c r="F26" s="18"/>
      <c r="G26" s="18"/>
      <c r="H26" s="19"/>
    </row>
    <row r="27" ht="21.75" customHeight="1">
      <c r="A27" s="35" t="s">
        <v>57</v>
      </c>
      <c r="B27" s="43">
        <f t="array" ref="B27">IFERROR(INDEX('CENNIK PACZKI'!$N$6:$W$15,MATCH(B23,'CENNIK PACZKI'!$M$6:$M$15,0),MATCH(B24,'CENNIK PACZKI'!$N$5:$W$5,0)),"POZA CENNIKIEM")</f>
        <v>84.98</v>
      </c>
      <c r="D27" s="21"/>
      <c r="H27" s="22"/>
    </row>
    <row r="28" ht="27.75" customHeight="1">
      <c r="A28" s="6" t="s">
        <v>61</v>
      </c>
      <c r="B28" s="46">
        <f>IF(B25="OK",IF(B6="Smart!",B27,B26),"NIEZGODNOŚĆ")</f>
        <v>169.98</v>
      </c>
      <c r="D28" s="21"/>
      <c r="H28" s="22"/>
    </row>
    <row r="29" ht="21.75" customHeight="1">
      <c r="A29" s="35" t="s">
        <v>62</v>
      </c>
      <c r="B29" s="47">
        <f>IF(B25="OK",IF(B6="Smart!",'CENNIK PACZKI'!$N$6, 'CENNIK PACZKI'!$B$6),"-")</f>
        <v>119.99</v>
      </c>
      <c r="D29" s="21"/>
      <c r="H29" s="22"/>
    </row>
    <row r="30" ht="21.75" customHeight="1">
      <c r="A30" s="35" t="s">
        <v>64</v>
      </c>
      <c r="B30" s="48">
        <f>IFERROR(B28-B29, "-")</f>
        <v>49.99</v>
      </c>
      <c r="D30" s="26"/>
      <c r="E30" s="28"/>
      <c r="F30" s="28"/>
      <c r="G30" s="28"/>
      <c r="H30" s="29"/>
    </row>
    <row r="31" ht="21.75" customHeight="1"/>
    <row r="32" ht="21.75" customHeight="1"/>
    <row r="33" ht="21.75" customHeight="1"/>
    <row r="34" ht="21.75" customHeight="1"/>
    <row r="35" ht="21.75" customHeight="1"/>
    <row r="36" ht="21.75" customHeight="1"/>
    <row r="37" ht="21.75" customHeight="1"/>
    <row r="38" ht="21.75" customHeight="1"/>
    <row r="39" ht="21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5">
    <mergeCell ref="A1:H1"/>
    <mergeCell ref="A2:H2"/>
    <mergeCell ref="A19:H19"/>
    <mergeCell ref="D20:H24"/>
    <mergeCell ref="D26:H30"/>
  </mergeCells>
  <dataValidations>
    <dataValidation type="list" allowBlank="1" sqref="B6">
      <formula1>"poza Smart!,Smart!"</formula1>
    </dataValidation>
    <dataValidation type="list" allowBlank="1" sqref="B5">
      <formula1>"Podatna na przeładunek mechaniczny,Niepodatna na przeładunek mechaniczny,Automotive"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31.0"/>
    <col customWidth="1" min="2" max="2" width="30.0"/>
    <col customWidth="1" min="3" max="3" width="3.0"/>
    <col customWidth="1" min="4" max="6" width="19.0"/>
    <col customWidth="1" min="7" max="26" width="8.63"/>
  </cols>
  <sheetData>
    <row r="1" ht="30.0" customHeight="1">
      <c r="A1" s="1" t="s">
        <v>1</v>
      </c>
    </row>
    <row r="2" ht="21.75" customHeight="1">
      <c r="A2" s="3" t="s">
        <v>9</v>
      </c>
    </row>
    <row r="3" ht="21.75" customHeight="1"/>
    <row r="4" ht="21.75" customHeight="1"/>
    <row r="5" ht="21.75" customHeight="1">
      <c r="A5" s="6" t="s">
        <v>11</v>
      </c>
      <c r="B5" s="12" t="s">
        <v>16</v>
      </c>
      <c r="D5" s="16" t="s">
        <v>23</v>
      </c>
      <c r="E5" s="18"/>
      <c r="F5" s="19"/>
    </row>
    <row r="6" ht="21.75" customHeight="1">
      <c r="A6" s="6" t="s">
        <v>38</v>
      </c>
      <c r="B6" s="12">
        <v>100.0</v>
      </c>
      <c r="D6" s="21"/>
      <c r="F6" s="22"/>
    </row>
    <row r="7" ht="21.75" customHeight="1">
      <c r="A7" s="6" t="s">
        <v>43</v>
      </c>
      <c r="B7" s="12">
        <v>100.0</v>
      </c>
      <c r="D7" s="21"/>
      <c r="F7" s="22"/>
    </row>
    <row r="8" ht="21.75" customHeight="1">
      <c r="A8" s="6" t="s">
        <v>44</v>
      </c>
      <c r="B8" s="25">
        <v>120.0</v>
      </c>
      <c r="D8" s="21"/>
      <c r="F8" s="22"/>
    </row>
    <row r="9" ht="21.75" customHeight="1">
      <c r="A9" s="6" t="s">
        <v>45</v>
      </c>
      <c r="B9" s="25">
        <v>1.0</v>
      </c>
      <c r="D9" s="26"/>
      <c r="E9" s="28"/>
      <c r="F9" s="29"/>
    </row>
    <row r="10" ht="21.75" customHeight="1">
      <c r="A10" s="6" t="s">
        <v>18</v>
      </c>
      <c r="B10" s="12" t="s">
        <v>19</v>
      </c>
    </row>
    <row r="11" ht="21.75" customHeight="1">
      <c r="A11" s="6" t="s">
        <v>47</v>
      </c>
      <c r="B11" s="14">
        <f>IF(B5="HP (półpaleta)",500,IF(B5="EUR (paleta)",1000,IF(B5="IP (paleta przemysłowa)",1000,IF(B5="IP XL (paleta przemysłowa)",1000,IF(B5="LP (paleta long)",700,700)))))</f>
        <v>1000</v>
      </c>
    </row>
    <row r="12" ht="21.75" customHeight="1"/>
    <row r="13" ht="21.75" customHeight="1"/>
    <row r="14" ht="24.0" customHeight="1">
      <c r="A14" s="33" t="s">
        <v>48</v>
      </c>
    </row>
    <row r="15" ht="21.75" customHeight="1">
      <c r="A15" s="35" t="s">
        <v>50</v>
      </c>
      <c r="B15" s="37" t="str">
        <f>IF(OR(B5="",B6="",B7="",B8="",B9=""),"Uzupełnij dane",IF(B6&gt;B11,"Limit masy palety",IF(OR(B7&gt;215,B8&gt;240),"Limit wymiarów",IF(B6*B9&gt;5000,"Suma &gt; 5000 kg",IF(B6&gt;750,"Waga powyżej limitu","OK")))))</f>
        <v>OK</v>
      </c>
    </row>
    <row r="16" ht="21.75" customHeight="1">
      <c r="A16" s="6" t="s">
        <v>52</v>
      </c>
      <c r="B16" s="39" t="str">
        <f t="array" ref="B16">IFERROR(INDEX('CENNIK PALETY'!$B$5:$B$11,MATCH(B5,'CENNIK PALETY'!$A$5:$A$11,0)),"")</f>
        <v>120x120</v>
      </c>
    </row>
    <row r="17" ht="21.75" customHeight="1">
      <c r="A17" s="6" t="s">
        <v>53</v>
      </c>
      <c r="B17" s="40">
        <f>B6*B9</f>
        <v>100</v>
      </c>
    </row>
    <row r="18" ht="21.75" customHeight="1">
      <c r="A18" s="6" t="s">
        <v>54</v>
      </c>
      <c r="B18" s="43">
        <f t="array" ref="B18">IFERROR(INDEX('CENNIK PALETY'!$D$6:$O$11,MATCH(B5,'CENNIK PALETY'!$A$6:$A$11,0),IF(B6&lt;=60,1,IF(B6&lt;=100,2,IF(B6&lt;=150,3,IF(B6&lt;=200,4,IF(B6&lt;=250,5,IF(B6&lt;=300,6,IF(B6&lt;=400,7,IF(B6&lt;=500,8,IF(B6&lt;=600,9,IF(B6&lt;=700,10,IF(B6&lt;=800,11,IF(B6&lt;=1000,12,99))))))))))))),"POZA CENNIKIEM")</f>
        <v>259.98</v>
      </c>
    </row>
    <row r="19" ht="21.75" customHeight="1">
      <c r="A19" s="35" t="s">
        <v>57</v>
      </c>
      <c r="B19" s="43">
        <f t="array" ref="B19">IFERROR(INDEX('CENNIK PALETY'!$T$6:$AE$11,MATCH(B5,'CENNIK PALETY'!$Q$6:$Q$11,0),IF(B6&lt;=60,1,IF(B6&lt;=100,2,IF(B6&lt;=150,3,IF(B6&lt;=200,4,IF(B6&lt;=250,5,IF(B6&lt;=300,6,IF(B6&lt;=400,7,IF(B6&lt;=500,8,IF(B6&lt;=600,9,IF(B6&lt;=700,10,IF(B6&lt;=800,11,IF(B6&lt;=1000,12,99))))))))))))),"POZA CENNIKIEM")</f>
        <v>129.98</v>
      </c>
    </row>
    <row r="20" ht="21.75" customHeight="1">
      <c r="A20" s="6" t="s">
        <v>61</v>
      </c>
      <c r="B20" s="46">
        <f>IF(B15="OK",IF(B10="Smart!",B19,B18),"NIEZGODNOŚĆ")</f>
        <v>259.98</v>
      </c>
    </row>
    <row r="21" ht="21.75" customHeight="1">
      <c r="A21" s="35" t="s">
        <v>62</v>
      </c>
      <c r="B21" s="47">
        <f>IF(B15="OK",IF(B10="Smart!",'CENNIK PALETY'!$T$6, 'CENNIK PALETY'!$D$6),"-")</f>
        <v>119.99</v>
      </c>
    </row>
    <row r="22" ht="21.75" customHeight="1">
      <c r="A22" s="35" t="s">
        <v>64</v>
      </c>
      <c r="B22" s="48">
        <f>IFERROR(B20-B21, "-")</f>
        <v>139.99</v>
      </c>
    </row>
    <row r="23" ht="52.5" customHeight="1">
      <c r="A23" s="49" t="s">
        <v>65</v>
      </c>
      <c r="B23" s="50"/>
    </row>
    <row r="24" ht="21.75" customHeight="1"/>
    <row r="25" ht="21.75" customHeight="1"/>
    <row r="26" ht="21.75" customHeight="1"/>
    <row r="27" ht="21.75" customHeight="1"/>
    <row r="28" ht="21.75" customHeight="1"/>
    <row r="29" ht="21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5">
    <mergeCell ref="A1:F1"/>
    <mergeCell ref="A2:F2"/>
    <mergeCell ref="A23:B23"/>
    <mergeCell ref="A14:B14"/>
    <mergeCell ref="D5:F9"/>
  </mergeCells>
  <dataValidations>
    <dataValidation type="list" allowBlank="1" sqref="B10">
      <formula1>"poza Smart!,Smart!"</formula1>
    </dataValidation>
    <dataValidation type="list" allowBlank="1" sqref="B5">
      <formula1>"HP (półpaleta),EUR (paleta),IP (paleta przemysłowa),IP XL (paleta przemysłowa),LP (paleta long),LP XL (paleta long)"</formula1>
    </dataValidation>
  </dataValidations>
  <printOptions/>
  <pageMargins bottom="0.75" footer="0.0" header="0.0" left="0.7" right="0.7" top="0.75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18.0"/>
    <col customWidth="1" min="2" max="11" width="12.0"/>
    <col customWidth="1" min="12" max="12" width="3.0"/>
    <col customWidth="1" min="13" max="13" width="18.0"/>
    <col customWidth="1" min="14" max="23" width="12.0"/>
    <col customWidth="1" min="24" max="26" width="8.63"/>
  </cols>
  <sheetData>
    <row r="1" ht="30.0" customHeight="1">
      <c r="A1" s="1" t="s">
        <v>3</v>
      </c>
    </row>
    <row r="2" ht="31.5" customHeight="1">
      <c r="A2" s="4" t="s">
        <v>5</v>
      </c>
    </row>
    <row r="3" ht="21.75" customHeight="1"/>
    <row r="4" ht="31.5" customHeight="1">
      <c r="A4" s="7" t="s">
        <v>8</v>
      </c>
      <c r="M4" s="9" t="s">
        <v>12</v>
      </c>
    </row>
    <row r="5" ht="31.5" customHeight="1">
      <c r="A5" s="15" t="s">
        <v>15</v>
      </c>
      <c r="B5" s="15">
        <v>31.5</v>
      </c>
      <c r="C5" s="15">
        <v>50.0</v>
      </c>
      <c r="D5" s="15">
        <v>75.0</v>
      </c>
      <c r="E5" s="15">
        <v>100.0</v>
      </c>
      <c r="F5" s="15">
        <v>125.0</v>
      </c>
      <c r="G5" s="15">
        <v>150.0</v>
      </c>
      <c r="H5" s="15">
        <v>175.0</v>
      </c>
      <c r="I5" s="15">
        <v>200.0</v>
      </c>
      <c r="J5" s="15">
        <v>250.0</v>
      </c>
      <c r="K5" s="15">
        <v>300.0</v>
      </c>
      <c r="M5" s="20" t="s">
        <v>15</v>
      </c>
      <c r="N5" s="20">
        <v>31.5</v>
      </c>
      <c r="O5" s="20">
        <v>50.0</v>
      </c>
      <c r="P5" s="20">
        <v>75.0</v>
      </c>
      <c r="Q5" s="20">
        <v>100.0</v>
      </c>
      <c r="R5" s="20">
        <v>125.0</v>
      </c>
      <c r="S5" s="20">
        <v>150.0</v>
      </c>
      <c r="T5" s="20">
        <v>175.0</v>
      </c>
      <c r="U5" s="20">
        <v>200.0</v>
      </c>
      <c r="V5" s="20">
        <v>250.0</v>
      </c>
      <c r="W5" s="20">
        <v>300.0</v>
      </c>
    </row>
    <row r="6" ht="21.75" customHeight="1">
      <c r="A6" s="24">
        <v>0.2</v>
      </c>
      <c r="B6" s="30">
        <v>119.99</v>
      </c>
      <c r="C6" s="30">
        <v>139.98</v>
      </c>
      <c r="D6" s="30">
        <v>139.98</v>
      </c>
      <c r="E6" s="30">
        <v>139.98</v>
      </c>
      <c r="F6" s="30">
        <v>139.98</v>
      </c>
      <c r="G6" s="30">
        <v>149.98</v>
      </c>
      <c r="H6" s="30">
        <v>159.98</v>
      </c>
      <c r="I6" s="30">
        <v>169.98</v>
      </c>
      <c r="J6" s="30">
        <v>169.98</v>
      </c>
      <c r="K6" s="30">
        <v>169.98</v>
      </c>
      <c r="M6" s="24">
        <v>0.2</v>
      </c>
      <c r="N6" s="30">
        <v>59.99</v>
      </c>
      <c r="O6" s="30">
        <v>69.98</v>
      </c>
      <c r="P6" s="30">
        <v>69.98</v>
      </c>
      <c r="Q6" s="30">
        <v>69.98</v>
      </c>
      <c r="R6" s="30">
        <v>69.98</v>
      </c>
      <c r="S6" s="30">
        <v>74.98</v>
      </c>
      <c r="T6" s="30">
        <v>79.98</v>
      </c>
      <c r="U6" s="30">
        <v>84.98</v>
      </c>
      <c r="V6" s="30">
        <v>84.98</v>
      </c>
      <c r="W6" s="30">
        <v>84.98</v>
      </c>
    </row>
    <row r="7" ht="21.75" customHeight="1">
      <c r="A7" s="24">
        <v>0.4</v>
      </c>
      <c r="B7" s="30">
        <v>159.98</v>
      </c>
      <c r="C7" s="30">
        <v>159.98</v>
      </c>
      <c r="D7" s="30">
        <v>169.98</v>
      </c>
      <c r="E7" s="30">
        <v>169.98</v>
      </c>
      <c r="F7" s="30">
        <v>169.98</v>
      </c>
      <c r="G7" s="30">
        <v>199.98</v>
      </c>
      <c r="H7" s="30">
        <v>199.98</v>
      </c>
      <c r="I7" s="30">
        <v>209.98</v>
      </c>
      <c r="J7" s="30">
        <v>209.98</v>
      </c>
      <c r="K7" s="30">
        <v>209.98</v>
      </c>
      <c r="M7" s="24">
        <v>0.4</v>
      </c>
      <c r="N7" s="30">
        <v>79.98</v>
      </c>
      <c r="O7" s="30">
        <v>79.98</v>
      </c>
      <c r="P7" s="30">
        <v>84.98</v>
      </c>
      <c r="Q7" s="30">
        <v>84.98</v>
      </c>
      <c r="R7" s="30">
        <v>84.98</v>
      </c>
      <c r="S7" s="30">
        <v>84.98</v>
      </c>
      <c r="T7" s="30">
        <v>99.98</v>
      </c>
      <c r="U7" s="30">
        <v>99.98</v>
      </c>
      <c r="V7" s="30">
        <v>104.98</v>
      </c>
      <c r="W7" s="30">
        <v>104.98</v>
      </c>
    </row>
    <row r="8" ht="21.75" customHeight="1">
      <c r="A8" s="24">
        <v>0.6</v>
      </c>
      <c r="B8" s="30">
        <v>169.98</v>
      </c>
      <c r="C8" s="30">
        <v>169.98</v>
      </c>
      <c r="D8" s="30">
        <v>169.98</v>
      </c>
      <c r="E8" s="30">
        <v>169.98</v>
      </c>
      <c r="F8" s="30">
        <v>179.98</v>
      </c>
      <c r="G8" s="30">
        <v>209.98</v>
      </c>
      <c r="H8" s="30">
        <v>209.98</v>
      </c>
      <c r="I8" s="30">
        <v>209.98</v>
      </c>
      <c r="J8" s="30">
        <v>209.98</v>
      </c>
      <c r="K8" s="30">
        <v>209.98</v>
      </c>
      <c r="M8" s="24">
        <v>0.6</v>
      </c>
      <c r="N8" s="30">
        <v>84.98</v>
      </c>
      <c r="O8" s="30">
        <v>84.98</v>
      </c>
      <c r="P8" s="30">
        <v>84.98</v>
      </c>
      <c r="Q8" s="30">
        <v>84.98</v>
      </c>
      <c r="R8" s="30">
        <v>89.98</v>
      </c>
      <c r="S8" s="30">
        <v>89.98</v>
      </c>
      <c r="T8" s="30">
        <v>104.98</v>
      </c>
      <c r="U8" s="30">
        <v>104.98</v>
      </c>
      <c r="V8" s="30">
        <v>104.98</v>
      </c>
      <c r="W8" s="30">
        <v>104.98</v>
      </c>
    </row>
    <row r="9" ht="21.75" customHeight="1">
      <c r="A9" s="24">
        <v>0.8</v>
      </c>
      <c r="B9" s="30">
        <v>169.98</v>
      </c>
      <c r="C9" s="30">
        <v>169.98</v>
      </c>
      <c r="D9" s="30">
        <v>169.98</v>
      </c>
      <c r="E9" s="30">
        <v>179.98</v>
      </c>
      <c r="F9" s="30">
        <v>179.98</v>
      </c>
      <c r="G9" s="30">
        <v>209.98</v>
      </c>
      <c r="H9" s="30">
        <v>209.98</v>
      </c>
      <c r="I9" s="30">
        <v>209.98</v>
      </c>
      <c r="J9" s="30">
        <v>209.98</v>
      </c>
      <c r="K9" s="30">
        <v>209.98</v>
      </c>
      <c r="M9" s="24">
        <v>0.8</v>
      </c>
      <c r="N9" s="30">
        <v>84.98</v>
      </c>
      <c r="O9" s="30">
        <v>84.98</v>
      </c>
      <c r="P9" s="30">
        <v>84.98</v>
      </c>
      <c r="Q9" s="30">
        <v>89.98</v>
      </c>
      <c r="R9" s="30">
        <v>89.98</v>
      </c>
      <c r="S9" s="30">
        <v>89.98</v>
      </c>
      <c r="T9" s="30">
        <v>104.98</v>
      </c>
      <c r="U9" s="30">
        <v>104.98</v>
      </c>
      <c r="V9" s="30">
        <v>104.98</v>
      </c>
      <c r="W9" s="30">
        <v>104.98</v>
      </c>
    </row>
    <row r="10" ht="21.75" customHeight="1">
      <c r="A10" s="24">
        <v>1.0</v>
      </c>
      <c r="B10" s="30">
        <v>169.98</v>
      </c>
      <c r="C10" s="30">
        <v>169.98</v>
      </c>
      <c r="D10" s="30">
        <v>169.98</v>
      </c>
      <c r="E10" s="30">
        <v>169.98</v>
      </c>
      <c r="F10" s="30">
        <v>169.98</v>
      </c>
      <c r="G10" s="30">
        <v>209.98</v>
      </c>
      <c r="H10" s="30">
        <v>209.98</v>
      </c>
      <c r="I10" s="30">
        <v>209.98</v>
      </c>
      <c r="J10" s="30">
        <v>209.98</v>
      </c>
      <c r="K10" s="30">
        <v>209.98</v>
      </c>
      <c r="M10" s="24">
        <v>1.0</v>
      </c>
      <c r="N10" s="30">
        <v>84.98</v>
      </c>
      <c r="O10" s="30">
        <v>84.98</v>
      </c>
      <c r="P10" s="30">
        <v>84.98</v>
      </c>
      <c r="Q10" s="30">
        <v>84.98</v>
      </c>
      <c r="R10" s="30">
        <v>84.98</v>
      </c>
      <c r="S10" s="30">
        <v>89.98</v>
      </c>
      <c r="T10" s="30">
        <v>104.98</v>
      </c>
      <c r="U10" s="30">
        <v>104.98</v>
      </c>
      <c r="V10" s="30">
        <v>104.98</v>
      </c>
      <c r="W10" s="30">
        <v>104.98</v>
      </c>
    </row>
    <row r="11" ht="21.75" customHeight="1">
      <c r="A11" s="24">
        <v>1.5</v>
      </c>
      <c r="B11" s="30">
        <v>199.98</v>
      </c>
      <c r="C11" s="30">
        <v>199.98</v>
      </c>
      <c r="D11" s="30">
        <v>199.98</v>
      </c>
      <c r="E11" s="30">
        <v>209.98</v>
      </c>
      <c r="F11" s="30">
        <v>209.98</v>
      </c>
      <c r="G11" s="30">
        <v>259.98</v>
      </c>
      <c r="H11" s="30">
        <v>259.98</v>
      </c>
      <c r="I11" s="30">
        <v>259.98</v>
      </c>
      <c r="J11" s="30">
        <v>259.98</v>
      </c>
      <c r="K11" s="30">
        <v>269.98</v>
      </c>
      <c r="M11" s="24">
        <v>1.5</v>
      </c>
      <c r="N11" s="30">
        <v>99.98</v>
      </c>
      <c r="O11" s="30">
        <v>99.98</v>
      </c>
      <c r="P11" s="30">
        <v>99.98</v>
      </c>
      <c r="Q11" s="30">
        <v>104.98</v>
      </c>
      <c r="R11" s="30">
        <v>104.98</v>
      </c>
      <c r="S11" s="30">
        <v>104.98</v>
      </c>
      <c r="T11" s="30">
        <v>129.98</v>
      </c>
      <c r="U11" s="30">
        <v>129.98</v>
      </c>
      <c r="V11" s="30">
        <v>129.98</v>
      </c>
      <c r="W11" s="30">
        <v>134.98</v>
      </c>
    </row>
    <row r="12" ht="21.75" customHeight="1">
      <c r="A12" s="24">
        <v>2.0</v>
      </c>
      <c r="B12" s="30">
        <v>209.98</v>
      </c>
      <c r="C12" s="30">
        <v>209.98</v>
      </c>
      <c r="D12" s="30">
        <v>209.98</v>
      </c>
      <c r="E12" s="30">
        <v>219.98</v>
      </c>
      <c r="F12" s="30">
        <v>219.98</v>
      </c>
      <c r="G12" s="30">
        <v>269.98</v>
      </c>
      <c r="H12" s="30">
        <v>269.98</v>
      </c>
      <c r="I12" s="30">
        <v>269.98</v>
      </c>
      <c r="J12" s="30">
        <v>269.98</v>
      </c>
      <c r="K12" s="30">
        <v>269.98</v>
      </c>
      <c r="M12" s="24">
        <v>2.0</v>
      </c>
      <c r="N12" s="30">
        <v>104.98</v>
      </c>
      <c r="O12" s="30">
        <v>104.98</v>
      </c>
      <c r="P12" s="30">
        <v>104.98</v>
      </c>
      <c r="Q12" s="30">
        <v>109.98</v>
      </c>
      <c r="R12" s="30">
        <v>109.98</v>
      </c>
      <c r="S12" s="30">
        <v>109.98</v>
      </c>
      <c r="T12" s="30">
        <v>134.98</v>
      </c>
      <c r="U12" s="30">
        <v>134.98</v>
      </c>
      <c r="V12" s="30">
        <v>134.98</v>
      </c>
      <c r="W12" s="30">
        <v>134.98</v>
      </c>
    </row>
    <row r="13" ht="21.75" customHeight="1">
      <c r="A13" s="24">
        <v>2.5</v>
      </c>
      <c r="B13" s="30">
        <v>229.98</v>
      </c>
      <c r="C13" s="30">
        <v>229.98</v>
      </c>
      <c r="D13" s="30">
        <v>239.98</v>
      </c>
      <c r="E13" s="30">
        <v>239.98</v>
      </c>
      <c r="F13" s="30">
        <v>239.98</v>
      </c>
      <c r="G13" s="30">
        <v>239.98</v>
      </c>
      <c r="H13" s="30">
        <v>299.98</v>
      </c>
      <c r="I13" s="30">
        <v>299.98</v>
      </c>
      <c r="J13" s="30">
        <v>309.98</v>
      </c>
      <c r="K13" s="30">
        <v>309.98</v>
      </c>
      <c r="M13" s="24">
        <v>2.5</v>
      </c>
      <c r="N13" s="30">
        <v>114.98</v>
      </c>
      <c r="O13" s="30">
        <v>114.98</v>
      </c>
      <c r="P13" s="30">
        <v>119.98</v>
      </c>
      <c r="Q13" s="30">
        <v>119.98</v>
      </c>
      <c r="R13" s="30">
        <v>119.98</v>
      </c>
      <c r="S13" s="30">
        <v>119.98</v>
      </c>
      <c r="T13" s="30">
        <v>149.98</v>
      </c>
      <c r="U13" s="30">
        <v>149.98</v>
      </c>
      <c r="V13" s="30">
        <v>154.98</v>
      </c>
      <c r="W13" s="30">
        <v>154.98</v>
      </c>
    </row>
    <row r="14" ht="21.75" customHeight="1">
      <c r="A14" s="24">
        <v>3.0</v>
      </c>
      <c r="B14" s="30">
        <v>249.98</v>
      </c>
      <c r="C14" s="30">
        <v>249.98</v>
      </c>
      <c r="D14" s="30">
        <v>259.98</v>
      </c>
      <c r="E14" s="30">
        <v>259.98</v>
      </c>
      <c r="F14" s="30">
        <v>259.98</v>
      </c>
      <c r="G14" s="30">
        <v>269.98</v>
      </c>
      <c r="H14" s="30">
        <v>349.98</v>
      </c>
      <c r="I14" s="30">
        <v>359.98</v>
      </c>
      <c r="J14" s="30">
        <v>359.98</v>
      </c>
      <c r="K14" s="30">
        <v>369.98</v>
      </c>
      <c r="M14" s="24">
        <v>3.0</v>
      </c>
      <c r="N14" s="30">
        <v>124.98</v>
      </c>
      <c r="O14" s="30">
        <v>124.98</v>
      </c>
      <c r="P14" s="30">
        <v>129.98</v>
      </c>
      <c r="Q14" s="30">
        <v>129.98</v>
      </c>
      <c r="R14" s="30">
        <v>129.98</v>
      </c>
      <c r="S14" s="30">
        <v>134.98</v>
      </c>
      <c r="T14" s="30">
        <v>174.98</v>
      </c>
      <c r="U14" s="30">
        <v>179.98</v>
      </c>
      <c r="V14" s="30">
        <v>179.98</v>
      </c>
      <c r="W14" s="30">
        <v>184.98</v>
      </c>
    </row>
    <row r="15" ht="21.75" customHeight="1">
      <c r="A15" s="24">
        <v>3.5</v>
      </c>
      <c r="B15" s="30">
        <v>269.98</v>
      </c>
      <c r="C15" s="30">
        <v>279.98</v>
      </c>
      <c r="D15" s="30">
        <v>279.98</v>
      </c>
      <c r="E15" s="30">
        <v>289.98</v>
      </c>
      <c r="F15" s="30">
        <v>289.98</v>
      </c>
      <c r="G15" s="30">
        <v>299.98</v>
      </c>
      <c r="H15" s="30">
        <v>409.98</v>
      </c>
      <c r="I15" s="30">
        <v>409.98</v>
      </c>
      <c r="J15" s="30">
        <v>419.98</v>
      </c>
      <c r="K15" s="30">
        <v>429.98</v>
      </c>
      <c r="M15" s="24">
        <v>3.5</v>
      </c>
      <c r="N15" s="30">
        <v>134.98</v>
      </c>
      <c r="O15" s="30">
        <v>139.98</v>
      </c>
      <c r="P15" s="30">
        <v>139.98</v>
      </c>
      <c r="Q15" s="30">
        <v>144.98</v>
      </c>
      <c r="R15" s="30">
        <v>144.98</v>
      </c>
      <c r="S15" s="30">
        <v>149.98</v>
      </c>
      <c r="T15" s="30">
        <v>204.98</v>
      </c>
      <c r="U15" s="30">
        <v>204.98</v>
      </c>
      <c r="V15" s="30">
        <v>209.98</v>
      </c>
      <c r="W15" s="30">
        <v>214.98</v>
      </c>
    </row>
    <row r="16" ht="21.75" customHeight="1"/>
    <row r="17" ht="21.75" customHeight="1">
      <c r="A17" s="34" t="s">
        <v>49</v>
      </c>
    </row>
    <row r="18" ht="21.75" customHeight="1"/>
    <row r="19" ht="21.75" customHeight="1"/>
    <row r="20" ht="21.75" customHeight="1"/>
    <row r="21" ht="21.75" customHeight="1"/>
    <row r="22" ht="21.75" customHeight="1">
      <c r="A22" s="36" t="s">
        <v>51</v>
      </c>
    </row>
    <row r="23" ht="21.75" customHeight="1"/>
    <row r="24" ht="21.75" customHeight="1"/>
    <row r="25" ht="21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6">
    <mergeCell ref="A1:W1"/>
    <mergeCell ref="A2:W2"/>
    <mergeCell ref="A4:K4"/>
    <mergeCell ref="M4:W4"/>
    <mergeCell ref="A17:W20"/>
    <mergeCell ref="A22:W25"/>
  </mergeCells>
  <printOptions/>
  <pageMargins bottom="0.75" footer="0.0" header="0.0" left="0.7" right="0.7" top="0.75"/>
  <pageSetup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4.0"/>
    <col customWidth="1" min="2" max="2" width="13.0"/>
    <col customWidth="1" min="3" max="3" width="11.0"/>
    <col customWidth="1" min="4" max="15" width="12.0"/>
    <col customWidth="1" min="16" max="16" width="3.0"/>
    <col customWidth="1" min="17" max="31" width="12.0"/>
  </cols>
  <sheetData>
    <row r="1" ht="30.0" customHeight="1">
      <c r="A1" s="1" t="s">
        <v>68</v>
      </c>
    </row>
    <row r="2" ht="24.0" customHeight="1">
      <c r="A2" s="4" t="s">
        <v>69</v>
      </c>
    </row>
    <row r="3" ht="24.0" customHeight="1"/>
    <row r="4" ht="31.5" customHeight="1">
      <c r="A4" s="7" t="s">
        <v>8</v>
      </c>
      <c r="Q4" s="9" t="s">
        <v>12</v>
      </c>
    </row>
    <row r="5" ht="31.5" customHeight="1">
      <c r="A5" s="15" t="s">
        <v>11</v>
      </c>
      <c r="B5" s="15" t="s">
        <v>70</v>
      </c>
      <c r="C5" s="15" t="s">
        <v>71</v>
      </c>
      <c r="D5" s="15">
        <v>60.0</v>
      </c>
      <c r="E5" s="15">
        <v>100.0</v>
      </c>
      <c r="F5" s="15">
        <v>150.0</v>
      </c>
      <c r="G5" s="15">
        <v>200.0</v>
      </c>
      <c r="H5" s="15">
        <v>250.0</v>
      </c>
      <c r="I5" s="15">
        <v>300.0</v>
      </c>
      <c r="J5" s="15">
        <v>400.0</v>
      </c>
      <c r="K5" s="15">
        <v>500.0</v>
      </c>
      <c r="L5" s="15">
        <v>600.0</v>
      </c>
      <c r="M5" s="15">
        <v>700.0</v>
      </c>
      <c r="N5" s="15">
        <v>800.0</v>
      </c>
      <c r="O5" s="15">
        <v>1000.0</v>
      </c>
      <c r="Q5" s="20" t="s">
        <v>11</v>
      </c>
      <c r="R5" s="20" t="s">
        <v>70</v>
      </c>
      <c r="S5" s="20" t="s">
        <v>71</v>
      </c>
      <c r="T5" s="20">
        <v>60.0</v>
      </c>
      <c r="U5" s="20">
        <v>100.0</v>
      </c>
      <c r="V5" s="20">
        <v>150.0</v>
      </c>
      <c r="W5" s="20">
        <v>200.0</v>
      </c>
      <c r="X5" s="20">
        <v>250.0</v>
      </c>
      <c r="Y5" s="20">
        <v>300.0</v>
      </c>
      <c r="Z5" s="20">
        <v>400.0</v>
      </c>
      <c r="AA5" s="20">
        <v>500.0</v>
      </c>
      <c r="AB5" s="20">
        <v>600.0</v>
      </c>
      <c r="AC5" s="20">
        <v>700.0</v>
      </c>
      <c r="AD5" s="20">
        <v>800.0</v>
      </c>
      <c r="AE5" s="20">
        <v>1000.0</v>
      </c>
    </row>
    <row r="6" ht="24.0" customHeight="1">
      <c r="A6" s="53" t="s">
        <v>72</v>
      </c>
      <c r="B6" s="53" t="s">
        <v>73</v>
      </c>
      <c r="C6" s="53">
        <v>500.0</v>
      </c>
      <c r="D6" s="54">
        <v>119.99</v>
      </c>
      <c r="E6" s="54">
        <v>129.98</v>
      </c>
      <c r="F6" s="54">
        <v>129.98</v>
      </c>
      <c r="G6" s="54">
        <v>139.98</v>
      </c>
      <c r="H6" s="54">
        <v>139.98</v>
      </c>
      <c r="I6" s="54">
        <v>149.98</v>
      </c>
      <c r="J6" s="54">
        <v>149.98</v>
      </c>
      <c r="K6" s="54">
        <v>149.98</v>
      </c>
      <c r="L6" s="54"/>
      <c r="M6" s="54"/>
      <c r="N6" s="54"/>
      <c r="O6" s="54"/>
      <c r="P6" s="55"/>
      <c r="Q6" s="53" t="s">
        <v>72</v>
      </c>
      <c r="R6" s="53" t="s">
        <v>73</v>
      </c>
      <c r="S6" s="53">
        <v>500.0</v>
      </c>
      <c r="T6" s="54">
        <v>59.99</v>
      </c>
      <c r="U6" s="54">
        <v>64.98</v>
      </c>
      <c r="V6" s="54">
        <v>64.98</v>
      </c>
      <c r="W6" s="54">
        <v>69.98</v>
      </c>
      <c r="X6" s="54">
        <v>69.98</v>
      </c>
      <c r="Y6" s="54">
        <v>74.98</v>
      </c>
      <c r="Z6" s="54">
        <v>74.98</v>
      </c>
      <c r="AA6" s="54">
        <v>74.98</v>
      </c>
      <c r="AB6" s="54"/>
      <c r="AC6" s="54"/>
      <c r="AD6" s="54"/>
      <c r="AE6" s="54"/>
    </row>
    <row r="7" ht="24.0" customHeight="1">
      <c r="A7" s="53" t="s">
        <v>74</v>
      </c>
      <c r="B7" s="53" t="s">
        <v>75</v>
      </c>
      <c r="C7" s="53">
        <v>1000.0</v>
      </c>
      <c r="D7" s="54">
        <v>179.98</v>
      </c>
      <c r="E7" s="54">
        <v>179.98</v>
      </c>
      <c r="F7" s="54">
        <v>179.98</v>
      </c>
      <c r="G7" s="54">
        <v>179.98</v>
      </c>
      <c r="H7" s="54">
        <v>179.98</v>
      </c>
      <c r="I7" s="54">
        <v>179.98</v>
      </c>
      <c r="J7" s="54">
        <v>179.98</v>
      </c>
      <c r="K7" s="54">
        <v>189.98</v>
      </c>
      <c r="L7" s="54">
        <v>189.98</v>
      </c>
      <c r="M7" s="54">
        <v>219.98</v>
      </c>
      <c r="N7" s="54">
        <v>219.98</v>
      </c>
      <c r="O7" s="54">
        <v>239.98</v>
      </c>
      <c r="P7" s="55"/>
      <c r="Q7" s="53" t="s">
        <v>74</v>
      </c>
      <c r="R7" s="53" t="s">
        <v>75</v>
      </c>
      <c r="S7" s="53">
        <v>1000.0</v>
      </c>
      <c r="T7" s="54">
        <v>89.98</v>
      </c>
      <c r="U7" s="54">
        <v>89.98</v>
      </c>
      <c r="V7" s="54">
        <v>89.98</v>
      </c>
      <c r="W7" s="54">
        <v>89.98</v>
      </c>
      <c r="X7" s="54">
        <v>89.98</v>
      </c>
      <c r="Y7" s="54">
        <v>89.98</v>
      </c>
      <c r="Z7" s="54">
        <v>89.98</v>
      </c>
      <c r="AA7" s="54">
        <v>94.98</v>
      </c>
      <c r="AB7" s="54">
        <v>94.98</v>
      </c>
      <c r="AC7" s="54">
        <v>109.98</v>
      </c>
      <c r="AD7" s="54">
        <v>109.98</v>
      </c>
      <c r="AE7" s="54">
        <v>119.98</v>
      </c>
    </row>
    <row r="8" ht="24.0" customHeight="1">
      <c r="A8" s="53" t="s">
        <v>76</v>
      </c>
      <c r="B8" s="56" t="s">
        <v>77</v>
      </c>
      <c r="C8" s="53">
        <v>1000.0</v>
      </c>
      <c r="D8" s="54">
        <v>209.98</v>
      </c>
      <c r="E8" s="54">
        <v>209.98</v>
      </c>
      <c r="F8" s="54">
        <v>209.98</v>
      </c>
      <c r="G8" s="54">
        <v>209.98</v>
      </c>
      <c r="H8" s="54">
        <v>209.98</v>
      </c>
      <c r="I8" s="54">
        <v>209.98</v>
      </c>
      <c r="J8" s="54">
        <v>219.98</v>
      </c>
      <c r="K8" s="54">
        <v>219.98</v>
      </c>
      <c r="L8" s="54">
        <v>219.98</v>
      </c>
      <c r="M8" s="54">
        <v>249.98</v>
      </c>
      <c r="N8" s="54">
        <v>249.98</v>
      </c>
      <c r="O8" s="54">
        <v>269.98</v>
      </c>
      <c r="P8" s="55"/>
      <c r="Q8" s="53" t="s">
        <v>76</v>
      </c>
      <c r="R8" s="53" t="s">
        <v>78</v>
      </c>
      <c r="S8" s="53">
        <v>1000.0</v>
      </c>
      <c r="T8" s="54">
        <v>104.98</v>
      </c>
      <c r="U8" s="54">
        <v>104.98</v>
      </c>
      <c r="V8" s="54">
        <v>104.98</v>
      </c>
      <c r="W8" s="54">
        <v>104.98</v>
      </c>
      <c r="X8" s="54">
        <v>104.98</v>
      </c>
      <c r="Y8" s="54">
        <v>104.98</v>
      </c>
      <c r="Z8" s="54">
        <v>109.98</v>
      </c>
      <c r="AA8" s="54">
        <v>109.98</v>
      </c>
      <c r="AB8" s="54">
        <v>109.98</v>
      </c>
      <c r="AC8" s="54">
        <v>124.98</v>
      </c>
      <c r="AD8" s="54">
        <v>124.98</v>
      </c>
      <c r="AE8" s="54">
        <v>134.98</v>
      </c>
    </row>
    <row r="9" ht="24.0" customHeight="1">
      <c r="A9" s="53" t="s">
        <v>16</v>
      </c>
      <c r="B9" s="53" t="s">
        <v>79</v>
      </c>
      <c r="C9" s="53">
        <v>1000.0</v>
      </c>
      <c r="D9" s="54">
        <v>259.98</v>
      </c>
      <c r="E9" s="54">
        <v>259.98</v>
      </c>
      <c r="F9" s="54">
        <v>329.98</v>
      </c>
      <c r="G9" s="54">
        <v>329.98</v>
      </c>
      <c r="H9" s="54">
        <v>329.98</v>
      </c>
      <c r="I9" s="54">
        <v>329.98</v>
      </c>
      <c r="J9" s="54">
        <v>329.98</v>
      </c>
      <c r="K9" s="54">
        <v>339.98</v>
      </c>
      <c r="L9" s="54">
        <v>339.98</v>
      </c>
      <c r="M9" s="54">
        <v>349.98</v>
      </c>
      <c r="N9" s="54">
        <v>349.98</v>
      </c>
      <c r="O9" s="54">
        <v>379.98</v>
      </c>
      <c r="P9" s="55"/>
      <c r="Q9" s="53" t="s">
        <v>16</v>
      </c>
      <c r="R9" s="53" t="s">
        <v>79</v>
      </c>
      <c r="S9" s="53">
        <v>1000.0</v>
      </c>
      <c r="T9" s="54">
        <v>129.98</v>
      </c>
      <c r="U9" s="54">
        <v>129.98</v>
      </c>
      <c r="V9" s="54">
        <v>164.98</v>
      </c>
      <c r="W9" s="54">
        <v>164.98</v>
      </c>
      <c r="X9" s="54">
        <v>164.98</v>
      </c>
      <c r="Y9" s="54">
        <v>164.98</v>
      </c>
      <c r="Z9" s="54">
        <v>164.98</v>
      </c>
      <c r="AA9" s="54">
        <v>169.98</v>
      </c>
      <c r="AB9" s="54">
        <v>169.98</v>
      </c>
      <c r="AC9" s="54">
        <v>174.98</v>
      </c>
      <c r="AD9" s="54">
        <v>174.98</v>
      </c>
      <c r="AE9" s="54">
        <v>189.98</v>
      </c>
    </row>
    <row r="10" ht="24.0" customHeight="1">
      <c r="A10" s="53" t="s">
        <v>80</v>
      </c>
      <c r="B10" s="53" t="s">
        <v>81</v>
      </c>
      <c r="C10" s="53">
        <v>700.0</v>
      </c>
      <c r="D10" s="54">
        <v>249.98</v>
      </c>
      <c r="E10" s="54">
        <v>249.98</v>
      </c>
      <c r="F10" s="54">
        <v>299.98</v>
      </c>
      <c r="G10" s="54">
        <v>299.98</v>
      </c>
      <c r="H10" s="54">
        <v>309.98</v>
      </c>
      <c r="I10" s="54">
        <v>309.98</v>
      </c>
      <c r="J10" s="54">
        <v>319.98</v>
      </c>
      <c r="K10" s="54">
        <v>319.98</v>
      </c>
      <c r="L10" s="54">
        <v>329.98</v>
      </c>
      <c r="M10" s="54">
        <v>329.98</v>
      </c>
      <c r="N10" s="54"/>
      <c r="O10" s="54"/>
      <c r="P10" s="55"/>
      <c r="Q10" s="53" t="s">
        <v>80</v>
      </c>
      <c r="R10" s="53" t="s">
        <v>81</v>
      </c>
      <c r="S10" s="53">
        <v>700.0</v>
      </c>
      <c r="T10" s="54">
        <v>124.98</v>
      </c>
      <c r="U10" s="54">
        <v>124.98</v>
      </c>
      <c r="V10" s="54">
        <v>149.98</v>
      </c>
      <c r="W10" s="54">
        <v>149.98</v>
      </c>
      <c r="X10" s="54">
        <v>154.98</v>
      </c>
      <c r="Y10" s="54">
        <v>154.98</v>
      </c>
      <c r="Z10" s="54">
        <v>159.98</v>
      </c>
      <c r="AA10" s="54">
        <v>159.98</v>
      </c>
      <c r="AB10" s="54">
        <v>164.98</v>
      </c>
      <c r="AC10" s="54">
        <v>164.98</v>
      </c>
      <c r="AD10" s="54"/>
      <c r="AE10" s="54"/>
    </row>
    <row r="11" ht="24.0" customHeight="1">
      <c r="A11" s="53" t="s">
        <v>82</v>
      </c>
      <c r="B11" s="53" t="s">
        <v>83</v>
      </c>
      <c r="C11" s="53">
        <v>700.0</v>
      </c>
      <c r="D11" s="54">
        <v>279.98</v>
      </c>
      <c r="E11" s="54">
        <v>279.98</v>
      </c>
      <c r="F11" s="54">
        <v>349.98</v>
      </c>
      <c r="G11" s="54">
        <v>349.98</v>
      </c>
      <c r="H11" s="54">
        <v>359.98</v>
      </c>
      <c r="I11" s="54">
        <v>359.98</v>
      </c>
      <c r="J11" s="54">
        <v>359.98</v>
      </c>
      <c r="K11" s="54">
        <v>359.98</v>
      </c>
      <c r="L11" s="54">
        <v>369.98</v>
      </c>
      <c r="M11" s="54">
        <v>369.98</v>
      </c>
      <c r="N11" s="54"/>
      <c r="O11" s="54"/>
      <c r="P11" s="55"/>
      <c r="Q11" s="53" t="s">
        <v>82</v>
      </c>
      <c r="R11" s="53" t="s">
        <v>83</v>
      </c>
      <c r="S11" s="53">
        <v>700.0</v>
      </c>
      <c r="T11" s="54">
        <v>139.98</v>
      </c>
      <c r="U11" s="54">
        <v>139.98</v>
      </c>
      <c r="V11" s="54">
        <v>174.98</v>
      </c>
      <c r="W11" s="54">
        <v>174.98</v>
      </c>
      <c r="X11" s="54">
        <v>179.98</v>
      </c>
      <c r="Y11" s="54">
        <v>179.98</v>
      </c>
      <c r="Z11" s="54">
        <v>179.98</v>
      </c>
      <c r="AA11" s="54">
        <v>179.98</v>
      </c>
      <c r="AB11" s="54">
        <v>184.98</v>
      </c>
      <c r="AC11" s="54">
        <v>184.98</v>
      </c>
      <c r="AD11" s="54"/>
      <c r="AE11" s="54"/>
    </row>
    <row r="15" ht="15.7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</sheetData>
  <mergeCells count="4">
    <mergeCell ref="A1:AE1"/>
    <mergeCell ref="A2:AE2"/>
    <mergeCell ref="A4:O4"/>
    <mergeCell ref="Q4:AE4"/>
  </mergeCells>
  <printOptions/>
  <pageMargins bottom="0.75" footer="0.0" header="0.0" left="0.7" right="0.7" top="0.75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2.63" defaultRowHeight="15.0"/>
  <cols>
    <col customWidth="1" min="1" max="1" width="28.25"/>
    <col customWidth="1" min="2" max="2" width="85.0"/>
    <col customWidth="1" min="3" max="26" width="8.63"/>
  </cols>
  <sheetData>
    <row r="1" ht="30.0" customHeight="1">
      <c r="A1" s="1" t="s">
        <v>84</v>
      </c>
    </row>
    <row r="2" ht="25.5" customHeight="1">
      <c r="A2" s="3" t="s">
        <v>85</v>
      </c>
    </row>
    <row r="3" ht="25.5" customHeight="1"/>
    <row r="4" ht="36.0" customHeight="1">
      <c r="A4" s="57" t="s">
        <v>86</v>
      </c>
      <c r="B4" s="58" t="s">
        <v>87</v>
      </c>
    </row>
    <row r="5" ht="36.0" customHeight="1">
      <c r="A5" s="59" t="s">
        <v>88</v>
      </c>
      <c r="B5" s="38" t="s">
        <v>89</v>
      </c>
    </row>
    <row r="6" ht="36.0" customHeight="1">
      <c r="A6" s="59" t="s">
        <v>90</v>
      </c>
      <c r="B6" s="38" t="s">
        <v>91</v>
      </c>
    </row>
    <row r="7" ht="36.0" customHeight="1">
      <c r="A7" s="57" t="s">
        <v>92</v>
      </c>
      <c r="B7" s="38" t="s">
        <v>93</v>
      </c>
    </row>
    <row r="8" ht="36.0" customHeight="1">
      <c r="A8" s="59" t="s">
        <v>94</v>
      </c>
      <c r="B8" s="38" t="s">
        <v>95</v>
      </c>
    </row>
    <row r="9" ht="36.0" customHeight="1">
      <c r="A9" s="59" t="s">
        <v>96</v>
      </c>
      <c r="B9" s="58" t="s">
        <v>97</v>
      </c>
    </row>
    <row r="10" ht="36.0" customHeight="1">
      <c r="A10" s="57" t="s">
        <v>98</v>
      </c>
      <c r="B10" s="58" t="s">
        <v>99</v>
      </c>
    </row>
    <row r="11" ht="36.0" customHeight="1">
      <c r="A11" s="59" t="s">
        <v>100</v>
      </c>
      <c r="B11" s="38" t="s">
        <v>101</v>
      </c>
    </row>
    <row r="12" ht="36.0" customHeight="1">
      <c r="A12" s="57" t="s">
        <v>102</v>
      </c>
      <c r="B12" s="58" t="s">
        <v>103</v>
      </c>
    </row>
    <row r="13" ht="25.5" customHeight="1"/>
    <row r="14" ht="25.5" customHeight="1"/>
    <row r="15" ht="25.5" customHeight="1"/>
    <row r="16" ht="15.75" customHeight="1"/>
    <row r="17" ht="15.75" customHeight="1"/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</sheetData>
  <mergeCells count="2">
    <mergeCell ref="A1:F1"/>
    <mergeCell ref="A2:F2"/>
  </mergeCells>
  <printOptions/>
  <pageMargins bottom="0.75" footer="0.0" header="0.0" left="0.7" right="0.7" top="0.75"/>
  <pageSetup orientation="landscape"/>
  <drawing r:id="rId1"/>
</worksheet>
</file>